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inancien\publiek\AGB\Prijssubsidie 2026 maart factor 10 en indexatie 2026 en nieuw BTW tarief\"/>
    </mc:Choice>
  </mc:AlternateContent>
  <xr:revisionPtr revIDLastSave="0" documentId="13_ncr:1_{B57B4095-CEE4-426C-B164-5D75D2E1B1DF}" xr6:coauthVersionLast="47" xr6:coauthVersionMax="47" xr10:uidLastSave="{00000000-0000-0000-0000-000000000000}"/>
  <bookViews>
    <workbookView xWindow="3465" yWindow="900" windowWidth="18675" windowHeight="1998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1" i="1" l="1"/>
  <c r="M4" i="1"/>
  <c r="M5" i="1"/>
  <c r="M6" i="1"/>
  <c r="M7" i="1"/>
  <c r="M8" i="1"/>
  <c r="M9" i="1"/>
  <c r="M10" i="1"/>
  <c r="M12" i="1"/>
  <c r="M13" i="1"/>
  <c r="M14" i="1"/>
  <c r="M15" i="1"/>
  <c r="M16" i="1"/>
  <c r="M17" i="1"/>
  <c r="M18" i="1"/>
  <c r="M19" i="1"/>
  <c r="M20" i="1"/>
  <c r="M21" i="1"/>
  <c r="M23" i="1"/>
  <c r="M24" i="1"/>
  <c r="M25" i="1"/>
  <c r="M26" i="1"/>
  <c r="M27" i="1"/>
  <c r="M28" i="1"/>
  <c r="M29" i="1"/>
  <c r="M30" i="1"/>
  <c r="M31" i="1"/>
  <c r="M33" i="1"/>
  <c r="M34" i="1"/>
  <c r="M35" i="1"/>
  <c r="M36" i="1"/>
  <c r="M37" i="1"/>
  <c r="M38" i="1"/>
  <c r="M39" i="1"/>
  <c r="M40" i="1"/>
  <c r="M41" i="1"/>
  <c r="M42" i="1"/>
  <c r="M43" i="1"/>
  <c r="M3" i="1"/>
  <c r="M1" i="1"/>
  <c r="B50" i="1"/>
  <c r="B49" i="1"/>
  <c r="J29" i="1"/>
  <c r="G29" i="1" s="1"/>
  <c r="E29" i="1" s="1"/>
  <c r="F29" i="1" s="1"/>
  <c r="J30" i="1"/>
  <c r="K30" i="1" s="1"/>
  <c r="J31" i="1"/>
  <c r="K31" i="1" s="1"/>
  <c r="J32" i="1"/>
  <c r="G32" i="1" s="1"/>
  <c r="J33" i="1"/>
  <c r="K33" i="1" s="1"/>
  <c r="J34" i="1"/>
  <c r="K34" i="1" s="1"/>
  <c r="J4" i="1"/>
  <c r="G4" i="1" s="1"/>
  <c r="J5" i="1"/>
  <c r="K5" i="1" s="1"/>
  <c r="J6" i="1"/>
  <c r="G6" i="1" s="1"/>
  <c r="J7" i="1"/>
  <c r="K7" i="1" s="1"/>
  <c r="J8" i="1"/>
  <c r="K8" i="1" s="1"/>
  <c r="J9" i="1"/>
  <c r="G9" i="1" s="1"/>
  <c r="J10" i="1"/>
  <c r="G10" i="1" s="1"/>
  <c r="H10" i="1" s="1"/>
  <c r="J12" i="1"/>
  <c r="G12" i="1" s="1"/>
  <c r="J13" i="1"/>
  <c r="K13" i="1" s="1"/>
  <c r="J14" i="1"/>
  <c r="K14" i="1" s="1"/>
  <c r="J15" i="1"/>
  <c r="G15" i="1" s="1"/>
  <c r="J16" i="1"/>
  <c r="G16" i="1" s="1"/>
  <c r="J17" i="1"/>
  <c r="G17" i="1" s="1"/>
  <c r="J18" i="1"/>
  <c r="G18" i="1" s="1"/>
  <c r="H18" i="1" s="1"/>
  <c r="J19" i="1"/>
  <c r="G19" i="1" s="1"/>
  <c r="E19" i="1" s="1"/>
  <c r="F19" i="1" s="1"/>
  <c r="J20" i="1"/>
  <c r="G20" i="1" s="1"/>
  <c r="E20" i="1" s="1"/>
  <c r="F20" i="1" s="1"/>
  <c r="J21" i="1"/>
  <c r="K21" i="1" s="1"/>
  <c r="J22" i="1"/>
  <c r="K22" i="1" s="1"/>
  <c r="J23" i="1"/>
  <c r="G23" i="1" s="1"/>
  <c r="E23" i="1" s="1"/>
  <c r="F23" i="1" s="1"/>
  <c r="J24" i="1"/>
  <c r="G24" i="1" s="1"/>
  <c r="J26" i="1"/>
  <c r="G26" i="1" s="1"/>
  <c r="H26" i="1" s="1"/>
  <c r="J27" i="1"/>
  <c r="G27" i="1" s="1"/>
  <c r="J28" i="1"/>
  <c r="G28" i="1" s="1"/>
  <c r="J35" i="1"/>
  <c r="G35" i="1" s="1"/>
  <c r="J36" i="1"/>
  <c r="G36" i="1" s="1"/>
  <c r="J37" i="1"/>
  <c r="G37" i="1" s="1"/>
  <c r="H37" i="1" s="1"/>
  <c r="J38" i="1"/>
  <c r="G38" i="1" s="1"/>
  <c r="E38" i="1" s="1"/>
  <c r="F38" i="1" s="1"/>
  <c r="J39" i="1"/>
  <c r="G39" i="1" s="1"/>
  <c r="E39" i="1" s="1"/>
  <c r="F39" i="1" s="1"/>
  <c r="J40" i="1"/>
  <c r="G40" i="1" s="1"/>
  <c r="J41" i="1"/>
  <c r="K41" i="1" s="1"/>
  <c r="J42" i="1"/>
  <c r="G42" i="1" s="1"/>
  <c r="E42" i="1" s="1"/>
  <c r="F42" i="1" s="1"/>
  <c r="J43" i="1"/>
  <c r="G43" i="1" s="1"/>
  <c r="J25" i="1"/>
  <c r="G25" i="1" s="1"/>
  <c r="J3" i="1"/>
  <c r="G3" i="1" s="1"/>
  <c r="I18" i="1" l="1"/>
  <c r="I26" i="1"/>
  <c r="I10" i="1"/>
  <c r="I37" i="1"/>
  <c r="K32" i="1"/>
  <c r="G31" i="1"/>
  <c r="E32" i="1"/>
  <c r="F32" i="1" s="1"/>
  <c r="H32" i="1"/>
  <c r="I32" i="1" s="1"/>
  <c r="K10" i="1"/>
  <c r="H29" i="1"/>
  <c r="I29" i="1" s="1"/>
  <c r="K15" i="1"/>
  <c r="K40" i="1"/>
  <c r="K37" i="1"/>
  <c r="G34" i="1"/>
  <c r="G33" i="1"/>
  <c r="G30" i="1"/>
  <c r="K29" i="1"/>
  <c r="K19" i="1"/>
  <c r="K20" i="1"/>
  <c r="K39" i="1"/>
  <c r="K18" i="1"/>
  <c r="K12" i="1"/>
  <c r="K28" i="1"/>
  <c r="K26" i="1"/>
  <c r="K4" i="1"/>
  <c r="K23" i="1"/>
  <c r="E15" i="1"/>
  <c r="F15" i="1" s="1"/>
  <c r="H15" i="1"/>
  <c r="I15" i="1" s="1"/>
  <c r="K38" i="1"/>
  <c r="K35" i="1"/>
  <c r="K43" i="1"/>
  <c r="K42" i="1"/>
  <c r="K27" i="1"/>
  <c r="G7" i="1"/>
  <c r="H36" i="1"/>
  <c r="I36" i="1" s="1"/>
  <c r="E36" i="1"/>
  <c r="F36" i="1" s="1"/>
  <c r="H35" i="1"/>
  <c r="I35" i="1" s="1"/>
  <c r="E35" i="1"/>
  <c r="F35" i="1" s="1"/>
  <c r="E40" i="1"/>
  <c r="F40" i="1" s="1"/>
  <c r="H40" i="1"/>
  <c r="I40" i="1" s="1"/>
  <c r="H9" i="1"/>
  <c r="I9" i="1" s="1"/>
  <c r="E9" i="1"/>
  <c r="F9" i="1" s="1"/>
  <c r="E43" i="1"/>
  <c r="F43" i="1" s="1"/>
  <c r="H43" i="1"/>
  <c r="I43" i="1" s="1"/>
  <c r="E24" i="1"/>
  <c r="H24" i="1"/>
  <c r="I24" i="1" s="1"/>
  <c r="H28" i="1"/>
  <c r="I28" i="1" s="1"/>
  <c r="E28" i="1"/>
  <c r="F28" i="1" s="1"/>
  <c r="H12" i="1"/>
  <c r="I12" i="1" s="1"/>
  <c r="E12" i="1"/>
  <c r="F12" i="1" s="1"/>
  <c r="H4" i="1"/>
  <c r="I4" i="1" s="1"/>
  <c r="E4" i="1"/>
  <c r="F4" i="1" s="1"/>
  <c r="H25" i="1"/>
  <c r="I25" i="1" s="1"/>
  <c r="E25" i="1"/>
  <c r="F25" i="1" s="1"/>
  <c r="H16" i="1"/>
  <c r="I16" i="1" s="1"/>
  <c r="E16" i="1"/>
  <c r="F16" i="1" s="1"/>
  <c r="H6" i="1"/>
  <c r="I6" i="1" s="1"/>
  <c r="E6" i="1"/>
  <c r="F6" i="1" s="1"/>
  <c r="H27" i="1"/>
  <c r="I27" i="1" s="1"/>
  <c r="E27" i="1"/>
  <c r="F27" i="1" s="1"/>
  <c r="H17" i="1"/>
  <c r="I17" i="1" s="1"/>
  <c r="E17" i="1"/>
  <c r="F17" i="1" s="1"/>
  <c r="G41" i="1"/>
  <c r="G14" i="1"/>
  <c r="E18" i="1"/>
  <c r="F18" i="1" s="1"/>
  <c r="K9" i="1"/>
  <c r="G21" i="1"/>
  <c r="G13" i="1"/>
  <c r="G5" i="1"/>
  <c r="G22" i="1"/>
  <c r="E37" i="1"/>
  <c r="F37" i="1" s="1"/>
  <c r="E10" i="1"/>
  <c r="F10" i="1" s="1"/>
  <c r="K25" i="1"/>
  <c r="K17" i="1"/>
  <c r="K6" i="1"/>
  <c r="E26" i="1"/>
  <c r="F26" i="1" s="1"/>
  <c r="K36" i="1"/>
  <c r="K24" i="1"/>
  <c r="K16" i="1"/>
  <c r="H42" i="1"/>
  <c r="I42" i="1" s="1"/>
  <c r="H23" i="1"/>
  <c r="I23" i="1" s="1"/>
  <c r="G8" i="1"/>
  <c r="H39" i="1"/>
  <c r="I39" i="1" s="1"/>
  <c r="H20" i="1"/>
  <c r="I20" i="1" s="1"/>
  <c r="H38" i="1"/>
  <c r="I38" i="1" s="1"/>
  <c r="H19" i="1"/>
  <c r="I19" i="1" s="1"/>
  <c r="E3" i="1"/>
  <c r="F3" i="1" s="1"/>
  <c r="K3" i="1"/>
  <c r="E7" i="1" l="1"/>
  <c r="F7" i="1" s="1"/>
  <c r="E31" i="1"/>
  <c r="F31" i="1" s="1"/>
  <c r="H31" i="1"/>
  <c r="I31" i="1" s="1"/>
  <c r="H34" i="1"/>
  <c r="I34" i="1" s="1"/>
  <c r="E34" i="1"/>
  <c r="F34" i="1" s="1"/>
  <c r="H33" i="1"/>
  <c r="I33" i="1" s="1"/>
  <c r="E33" i="1"/>
  <c r="F33" i="1" s="1"/>
  <c r="H30" i="1"/>
  <c r="I30" i="1" s="1"/>
  <c r="E30" i="1"/>
  <c r="F30" i="1" s="1"/>
  <c r="H7" i="1"/>
  <c r="I7" i="1" s="1"/>
  <c r="E8" i="1"/>
  <c r="F8" i="1" s="1"/>
  <c r="H8" i="1"/>
  <c r="I8" i="1" s="1"/>
  <c r="E41" i="1"/>
  <c r="F41" i="1" s="1"/>
  <c r="H41" i="1"/>
  <c r="I41" i="1" s="1"/>
  <c r="E5" i="1"/>
  <c r="F5" i="1" s="1"/>
  <c r="H5" i="1"/>
  <c r="I5" i="1" s="1"/>
  <c r="E22" i="1"/>
  <c r="F22" i="1" s="1"/>
  <c r="H22" i="1"/>
  <c r="I22" i="1" s="1"/>
  <c r="E13" i="1"/>
  <c r="F13" i="1" s="1"/>
  <c r="H13" i="1"/>
  <c r="I13" i="1" s="1"/>
  <c r="E14" i="1"/>
  <c r="F14" i="1" s="1"/>
  <c r="H14" i="1"/>
  <c r="I14" i="1" s="1"/>
  <c r="E21" i="1"/>
  <c r="F21" i="1" s="1"/>
  <c r="H21" i="1"/>
  <c r="I21" i="1" s="1"/>
  <c r="H3" i="1"/>
  <c r="I3" i="1" s="1"/>
  <c r="F24" i="1"/>
</calcChain>
</file>

<file path=xl/sharedStrings.xml><?xml version="1.0" encoding="utf-8"?>
<sst xmlns="http://schemas.openxmlformats.org/spreadsheetml/2006/main" count="119" uniqueCount="67">
  <si>
    <t>Tarief bepaald door AGB excl BTW</t>
  </si>
  <si>
    <t>Tarief te betalen door gebruiker excl BTW</t>
  </si>
  <si>
    <t>Sporthal Hemelrijk</t>
  </si>
  <si>
    <t>Essense verenigingen</t>
  </si>
  <si>
    <t>volledige zaal</t>
  </si>
  <si>
    <t>AARD</t>
  </si>
  <si>
    <t xml:space="preserve"> </t>
  </si>
  <si>
    <t>grote zaal</t>
  </si>
  <si>
    <t>2/3 zaal</t>
  </si>
  <si>
    <t>1/3 zaal</t>
  </si>
  <si>
    <t>1/2 zaal</t>
  </si>
  <si>
    <t>Essense lagere scholen en kleuterscholen</t>
  </si>
  <si>
    <t>Alle overige scholen</t>
  </si>
  <si>
    <t>Polyvalente zaal</t>
  </si>
  <si>
    <t>Particulieren Essen</t>
  </si>
  <si>
    <t>Buitenterreinen</t>
  </si>
  <si>
    <t xml:space="preserve">Atletiekpiste </t>
  </si>
  <si>
    <t>Voetbalveld</t>
  </si>
  <si>
    <t>Buitenverlichting</t>
  </si>
  <si>
    <t>Kleedkamers</t>
  </si>
  <si>
    <t xml:space="preserve">Sportevenementen </t>
  </si>
  <si>
    <t>Extra sleutel</t>
  </si>
  <si>
    <t>Turnzaal Wildert</t>
  </si>
  <si>
    <t xml:space="preserve">Tarief te betalen door gebruiker incl BTW (Essenaren) </t>
  </si>
  <si>
    <t>NB</t>
  </si>
  <si>
    <t>(*)</t>
  </si>
  <si>
    <t>Verenigingen en particulieren</t>
  </si>
  <si>
    <t>Repetitielokaal Hemelrock</t>
  </si>
  <si>
    <t>per stuk</t>
  </si>
  <si>
    <t>Kwartaalreservering</t>
  </si>
  <si>
    <t>1 blok</t>
  </si>
  <si>
    <t>4 uur</t>
  </si>
  <si>
    <t>1 vast blok 4 uur</t>
  </si>
  <si>
    <t>Jaarvergoeding</t>
  </si>
  <si>
    <t>Particulieren</t>
  </si>
  <si>
    <t>Verenigingen/groepen</t>
  </si>
  <si>
    <t>(*) tarief is geen uurtarief ; zie vermelding in de tabel</t>
  </si>
  <si>
    <t>nvt = niet van toepassing</t>
  </si>
  <si>
    <t>Basisscholen</t>
  </si>
  <si>
    <t>Eerste gebruik ( per schooljaar+ uit Essen)</t>
  </si>
  <si>
    <t>Verenigingen</t>
  </si>
  <si>
    <t>Gratis voor scholen uit Essen</t>
  </si>
  <si>
    <t>Voorwaarde : goedkeuring evenement door directiecomité</t>
  </si>
  <si>
    <t>opbouw evenement ( incl voorw : goedkeuring DC)</t>
  </si>
  <si>
    <t xml:space="preserve">Particulieren </t>
  </si>
  <si>
    <t>Tarief bepaald door AGB incl BTW en incl prijssubsidie</t>
  </si>
  <si>
    <t>Prijssubsidie excl BTW</t>
  </si>
  <si>
    <t>BTW deel Prijssubs</t>
  </si>
  <si>
    <t>BTW deel gebruiker</t>
  </si>
  <si>
    <t>Evenement / dag</t>
  </si>
  <si>
    <t>Opbouw evenement/dag</t>
  </si>
  <si>
    <t>OPM (tarieven per uur tenzij opmerking)</t>
  </si>
  <si>
    <t>Atletiekpiste</t>
  </si>
  <si>
    <t>Cat 1 en 2</t>
  </si>
  <si>
    <t>Cat 3</t>
  </si>
  <si>
    <t>WIGO - jaartarief van basis 4.500 euro (geîndexeerd voor 2023 : 5.307 euro)</t>
  </si>
  <si>
    <t>Voor 2024</t>
  </si>
  <si>
    <t>Voor 2025</t>
  </si>
  <si>
    <t>5.353,20 euro</t>
  </si>
  <si>
    <t>5.547,50 euro</t>
  </si>
  <si>
    <t>Totaal prijssubsidie te vorderen van gemeente</t>
  </si>
  <si>
    <t>-</t>
  </si>
  <si>
    <t>Basistarief 2022</t>
  </si>
  <si>
    <t>Geïndexeerd tarief 2026
 (*  index 2025 (136,49)/index 2022 (127,44))</t>
  </si>
  <si>
    <t>Voor 2026</t>
  </si>
  <si>
    <t>5.683,85 euro</t>
  </si>
  <si>
    <t>Lijst tarieven AGB met ingang van 01/03/2026 (factor10)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</si>
</sst>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43" fontId="0" fillId="0" borderId="0" xfId="0" applyNumberFormat="1" applyAlignment="1">
      <alignment wrapText="1"/>
    </xf>
    <xf numFmtId="0" fontId="2" fillId="0" borderId="0" xfId="0" applyFont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43" fontId="0" fillId="0" borderId="10" xfId="0" applyNumberFormat="1" applyBorder="1" applyAlignment="1">
      <alignment wrapText="1"/>
    </xf>
    <xf numFmtId="43" fontId="0" fillId="0" borderId="11" xfId="0" applyNumberFormat="1" applyBorder="1" applyAlignment="1">
      <alignment wrapText="1"/>
    </xf>
    <xf numFmtId="43" fontId="0" fillId="5" borderId="10" xfId="0" applyNumberFormat="1" applyFill="1" applyBorder="1" applyAlignment="1">
      <alignment wrapText="1"/>
    </xf>
    <xf numFmtId="43" fontId="0" fillId="5" borderId="11" xfId="0" applyNumberForma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9" xfId="0" applyFill="1" applyBorder="1"/>
    <xf numFmtId="0" fontId="0" fillId="3" borderId="10" xfId="0" applyFill="1" applyBorder="1"/>
    <xf numFmtId="0" fontId="3" fillId="6" borderId="1" xfId="0" applyFont="1" applyFill="1" applyBorder="1" applyAlignment="1">
      <alignment vertical="center" wrapText="1"/>
    </xf>
    <xf numFmtId="1" fontId="0" fillId="6" borderId="10" xfId="0" applyNumberFormat="1" applyFill="1" applyBorder="1" applyAlignment="1">
      <alignment wrapText="1"/>
    </xf>
    <xf numFmtId="1" fontId="0" fillId="6" borderId="11" xfId="0" applyNumberFormat="1" applyFill="1" applyBorder="1" applyAlignment="1">
      <alignment wrapText="1"/>
    </xf>
    <xf numFmtId="0" fontId="0" fillId="0" borderId="12" xfId="0" applyBorder="1"/>
    <xf numFmtId="0" fontId="3" fillId="7" borderId="1" xfId="0" applyFont="1" applyFill="1" applyBorder="1" applyAlignment="1">
      <alignment horizontal="left" vertical="center" wrapText="1"/>
    </xf>
    <xf numFmtId="43" fontId="0" fillId="7" borderId="10" xfId="0" applyNumberFormat="1" applyFill="1" applyBorder="1" applyAlignment="1">
      <alignment wrapText="1"/>
    </xf>
    <xf numFmtId="43" fontId="0" fillId="7" borderId="11" xfId="0" applyNumberFormat="1" applyFill="1" applyBorder="1" applyAlignment="1">
      <alignment wrapText="1"/>
    </xf>
    <xf numFmtId="43" fontId="0" fillId="0" borderId="1" xfId="0" applyNumberFormat="1" applyBorder="1" applyAlignment="1">
      <alignment wrapText="1"/>
    </xf>
    <xf numFmtId="43" fontId="0" fillId="7" borderId="1" xfId="0" applyNumberFormat="1" applyFill="1" applyBorder="1" applyAlignment="1">
      <alignment wrapText="1"/>
    </xf>
    <xf numFmtId="1" fontId="0" fillId="6" borderId="1" xfId="0" applyNumberFormat="1" applyFill="1" applyBorder="1" applyAlignment="1">
      <alignment wrapText="1"/>
    </xf>
    <xf numFmtId="43" fontId="0" fillId="5" borderId="1" xfId="0" applyNumberForma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 shrinkToFit="1"/>
    </xf>
    <xf numFmtId="43" fontId="1" fillId="4" borderId="10" xfId="0" applyNumberFormat="1" applyFont="1" applyFill="1" applyBorder="1" applyAlignment="1">
      <alignment wrapText="1"/>
    </xf>
    <xf numFmtId="43" fontId="1" fillId="4" borderId="11" xfId="0" applyNumberFormat="1" applyFont="1" applyFill="1" applyBorder="1" applyAlignment="1">
      <alignment wrapText="1"/>
    </xf>
    <xf numFmtId="43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2" borderId="10" xfId="0" applyFill="1" applyBorder="1"/>
    <xf numFmtId="0" fontId="0" fillId="5" borderId="11" xfId="0" applyFill="1" applyBorder="1"/>
    <xf numFmtId="0" fontId="0" fillId="5" borderId="5" xfId="0" applyFill="1" applyBorder="1"/>
    <xf numFmtId="0" fontId="0" fillId="5" borderId="5" xfId="0" applyFill="1" applyBorder="1" applyAlignment="1">
      <alignment wrapText="1"/>
    </xf>
    <xf numFmtId="0" fontId="5" fillId="8" borderId="1" xfId="0" applyFont="1" applyFill="1" applyBorder="1"/>
    <xf numFmtId="0" fontId="5" fillId="8" borderId="1" xfId="0" applyFont="1" applyFill="1" applyBorder="1" applyAlignment="1">
      <alignment wrapText="1"/>
    </xf>
    <xf numFmtId="0" fontId="5" fillId="8" borderId="3" xfId="0" applyFont="1" applyFill="1" applyBorder="1"/>
    <xf numFmtId="0" fontId="5" fillId="8" borderId="3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5" borderId="0" xfId="0" applyFont="1" applyFill="1"/>
    <xf numFmtId="0" fontId="0" fillId="5" borderId="0" xfId="0" applyFill="1"/>
    <xf numFmtId="0" fontId="4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43" fontId="0" fillId="5" borderId="7" xfId="0" applyNumberFormat="1" applyFill="1" applyBorder="1" applyAlignment="1">
      <alignment wrapText="1"/>
    </xf>
    <xf numFmtId="1" fontId="0" fillId="5" borderId="11" xfId="0" applyNumberFormat="1" applyFill="1" applyBorder="1" applyAlignment="1">
      <alignment wrapText="1"/>
    </xf>
    <xf numFmtId="43" fontId="1" fillId="5" borderId="11" xfId="0" applyNumberFormat="1" applyFont="1" applyFill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6" fontId="0" fillId="5" borderId="0" xfId="0" applyNumberFormat="1" applyFill="1"/>
    <xf numFmtId="0" fontId="3" fillId="9" borderId="1" xfId="0" applyFont="1" applyFill="1" applyBorder="1" applyAlignment="1">
      <alignment vertical="center" wrapText="1"/>
    </xf>
    <xf numFmtId="43" fontId="0" fillId="9" borderId="10" xfId="0" applyNumberFormat="1" applyFill="1" applyBorder="1" applyAlignment="1">
      <alignment wrapText="1"/>
    </xf>
    <xf numFmtId="43" fontId="0" fillId="9" borderId="11" xfId="0" applyNumberFormat="1" applyFill="1" applyBorder="1" applyAlignment="1">
      <alignment wrapText="1"/>
    </xf>
    <xf numFmtId="43" fontId="0" fillId="0" borderId="0" xfId="0" applyNumberFormat="1"/>
    <xf numFmtId="43" fontId="0" fillId="4" borderId="10" xfId="0" applyNumberFormat="1" applyFill="1" applyBorder="1" applyAlignment="1">
      <alignment wrapText="1"/>
    </xf>
    <xf numFmtId="43" fontId="0" fillId="4" borderId="11" xfId="0" applyNumberFormat="1" applyFill="1" applyBorder="1" applyAlignment="1">
      <alignment wrapText="1"/>
    </xf>
    <xf numFmtId="43" fontId="0" fillId="7" borderId="10" xfId="0" quotePrefix="1" applyNumberFormat="1" applyFill="1" applyBorder="1" applyAlignment="1">
      <alignment wrapText="1"/>
    </xf>
    <xf numFmtId="1" fontId="0" fillId="6" borderId="10" xfId="0" quotePrefix="1" applyNumberFormat="1" applyFill="1" applyBorder="1" applyAlignment="1">
      <alignment wrapText="1"/>
    </xf>
    <xf numFmtId="43" fontId="0" fillId="5" borderId="10" xfId="0" quotePrefix="1" applyNumberFormat="1" applyFill="1" applyBorder="1" applyAlignment="1">
      <alignment wrapText="1"/>
    </xf>
    <xf numFmtId="43" fontId="0" fillId="9" borderId="10" xfId="0" quotePrefix="1" applyNumberFormat="1" applyFill="1" applyBorder="1" applyAlignment="1">
      <alignment wrapText="1"/>
    </xf>
    <xf numFmtId="43" fontId="0" fillId="0" borderId="10" xfId="0" quotePrefix="1" applyNumberFormat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23.7109375" customWidth="1"/>
    <col min="2" max="2" width="27.7109375" customWidth="1"/>
    <col min="3" max="3" width="24.42578125" customWidth="1"/>
    <col min="4" max="4" width="18.140625" style="1" customWidth="1"/>
    <col min="5" max="5" width="10.28515625" style="1" customWidth="1"/>
    <col min="6" max="6" width="11.28515625" style="1" customWidth="1"/>
    <col min="7" max="7" width="9.28515625" style="1" customWidth="1"/>
    <col min="8" max="8" width="8.85546875" style="1" customWidth="1"/>
    <col min="9" max="9" width="10.7109375" style="1" customWidth="1"/>
    <col min="10" max="10" width="10.5703125" style="1" customWidth="1"/>
    <col min="11" max="11" width="9.42578125" style="1" customWidth="1"/>
    <col min="12" max="13" width="24.28515625" style="1" hidden="1" customWidth="1"/>
    <col min="14" max="14" width="13.7109375" style="39" customWidth="1"/>
    <col min="15" max="15" width="17.5703125" style="1" customWidth="1"/>
  </cols>
  <sheetData>
    <row r="1" spans="1:19" ht="42" customHeight="1" x14ac:dyDescent="0.45">
      <c r="A1" s="51" t="s">
        <v>66</v>
      </c>
      <c r="B1" s="52"/>
      <c r="C1" s="52"/>
      <c r="D1" s="52"/>
      <c r="E1" s="52"/>
      <c r="F1" s="52" t="s">
        <v>6</v>
      </c>
      <c r="G1" s="52"/>
      <c r="H1" s="52"/>
      <c r="I1" s="52"/>
      <c r="J1" s="52"/>
      <c r="K1" s="52"/>
      <c r="L1" s="52"/>
      <c r="M1" s="52">
        <f>136.49/127.44</f>
        <v>1.0710138104205902</v>
      </c>
      <c r="N1" s="53"/>
      <c r="O1" s="54"/>
    </row>
    <row r="2" spans="1:19" ht="74.25" customHeight="1" x14ac:dyDescent="0.25">
      <c r="A2" s="2" t="s">
        <v>5</v>
      </c>
      <c r="B2" s="3"/>
      <c r="C2" s="3"/>
      <c r="D2" s="4"/>
      <c r="E2" s="27" t="s">
        <v>0</v>
      </c>
      <c r="F2" s="23" t="s">
        <v>45</v>
      </c>
      <c r="G2" s="19" t="s">
        <v>46</v>
      </c>
      <c r="H2" s="19" t="s">
        <v>47</v>
      </c>
      <c r="I2" s="61" t="s">
        <v>60</v>
      </c>
      <c r="J2" s="18" t="s">
        <v>1</v>
      </c>
      <c r="K2" s="18" t="s">
        <v>48</v>
      </c>
      <c r="L2" s="20" t="s">
        <v>62</v>
      </c>
      <c r="M2" s="20" t="s">
        <v>63</v>
      </c>
      <c r="N2" s="20" t="s">
        <v>23</v>
      </c>
      <c r="O2" s="48" t="s">
        <v>51</v>
      </c>
    </row>
    <row r="3" spans="1:19" x14ac:dyDescent="0.25">
      <c r="A3" s="21" t="s">
        <v>2</v>
      </c>
      <c r="B3" s="21" t="s">
        <v>7</v>
      </c>
      <c r="C3" t="s">
        <v>40</v>
      </c>
      <c r="D3" s="1" t="s">
        <v>4</v>
      </c>
      <c r="E3" s="28">
        <f>G3+J3</f>
        <v>181.60377358490567</v>
      </c>
      <c r="F3" s="24">
        <f>E3*1.06</f>
        <v>192.50000000000003</v>
      </c>
      <c r="G3" s="16">
        <f>10*J3</f>
        <v>165.09433962264151</v>
      </c>
      <c r="H3" s="16">
        <f>G3*0.06</f>
        <v>9.9056603773584904</v>
      </c>
      <c r="I3" s="62">
        <f>G3+H3</f>
        <v>175</v>
      </c>
      <c r="J3" s="14">
        <f>N3/1.06</f>
        <v>16.509433962264151</v>
      </c>
      <c r="K3" s="14">
        <f>J3*0.06</f>
        <v>0.99056603773584895</v>
      </c>
      <c r="L3" s="65">
        <v>16.350000000000001</v>
      </c>
      <c r="M3" s="65">
        <f>L3*$M$1</f>
        <v>17.511075800376652</v>
      </c>
      <c r="N3" s="36">
        <v>17.5</v>
      </c>
      <c r="O3" s="58"/>
      <c r="S3" s="64"/>
    </row>
    <row r="4" spans="1:19" x14ac:dyDescent="0.25">
      <c r="A4" s="12"/>
      <c r="B4" s="12"/>
      <c r="C4" t="s">
        <v>53</v>
      </c>
      <c r="D4" s="1" t="s">
        <v>10</v>
      </c>
      <c r="E4" s="28">
        <f t="shared" ref="E4:E43" si="0">G4+J4</f>
        <v>116.74528301886791</v>
      </c>
      <c r="F4" s="24">
        <f t="shared" ref="F4:F43" si="1">E4*1.06</f>
        <v>123.74999999999999</v>
      </c>
      <c r="G4" s="16">
        <f t="shared" ref="G4:G43" si="2">10*J4</f>
        <v>106.1320754716981</v>
      </c>
      <c r="H4" s="16">
        <f t="shared" ref="H4:H43" si="3">G4*0.06</f>
        <v>6.3679245283018862</v>
      </c>
      <c r="I4" s="62">
        <f t="shared" ref="I4:I43" si="4">G4+H4</f>
        <v>112.49999999999999</v>
      </c>
      <c r="J4" s="14">
        <f t="shared" ref="J4:J43" si="5">N4/1.06</f>
        <v>10.613207547169811</v>
      </c>
      <c r="K4" s="14">
        <f t="shared" ref="K4:K43" si="6">J4*0.06</f>
        <v>0.63679245283018859</v>
      </c>
      <c r="L4" s="65">
        <v>10.5</v>
      </c>
      <c r="M4" s="65">
        <f t="shared" ref="M4:M43" si="7">L4*$M$1</f>
        <v>11.245645009416197</v>
      </c>
      <c r="N4" s="36">
        <v>11.25</v>
      </c>
      <c r="O4" s="58"/>
      <c r="S4" s="64"/>
    </row>
    <row r="5" spans="1:19" x14ac:dyDescent="0.25">
      <c r="A5" s="12"/>
      <c r="B5" s="12"/>
      <c r="D5" s="1" t="s">
        <v>8</v>
      </c>
      <c r="E5" s="28">
        <f t="shared" si="0"/>
        <v>136.46226415094338</v>
      </c>
      <c r="F5" s="24">
        <f t="shared" si="1"/>
        <v>144.65</v>
      </c>
      <c r="G5" s="16">
        <f t="shared" si="2"/>
        <v>124.0566037735849</v>
      </c>
      <c r="H5" s="16">
        <f t="shared" si="3"/>
        <v>7.4433962264150937</v>
      </c>
      <c r="I5" s="62">
        <f t="shared" si="4"/>
        <v>131.5</v>
      </c>
      <c r="J5" s="14">
        <f t="shared" si="5"/>
        <v>12.40566037735849</v>
      </c>
      <c r="K5" s="14">
        <f t="shared" si="6"/>
        <v>0.74433962264150944</v>
      </c>
      <c r="L5" s="65">
        <v>12.3</v>
      </c>
      <c r="M5" s="65">
        <f t="shared" si="7"/>
        <v>13.17346986817326</v>
      </c>
      <c r="N5" s="36">
        <v>13.15</v>
      </c>
      <c r="O5" s="9"/>
      <c r="S5" s="64"/>
    </row>
    <row r="6" spans="1:19" x14ac:dyDescent="0.25">
      <c r="A6" s="12"/>
      <c r="B6" s="12"/>
      <c r="C6" s="26"/>
      <c r="D6" s="8" t="s">
        <v>9</v>
      </c>
      <c r="E6" s="29">
        <f t="shared" si="0"/>
        <v>91.320754716981142</v>
      </c>
      <c r="F6" s="25">
        <f t="shared" si="1"/>
        <v>96.800000000000011</v>
      </c>
      <c r="G6" s="17">
        <f t="shared" si="2"/>
        <v>83.018867924528308</v>
      </c>
      <c r="H6" s="17">
        <f t="shared" si="3"/>
        <v>4.9811320754716979</v>
      </c>
      <c r="I6" s="63">
        <f t="shared" si="4"/>
        <v>88</v>
      </c>
      <c r="J6" s="15">
        <f t="shared" si="5"/>
        <v>8.3018867924528301</v>
      </c>
      <c r="K6" s="15">
        <f t="shared" si="6"/>
        <v>0.49811320754716981</v>
      </c>
      <c r="L6" s="66">
        <v>8.1999999999999993</v>
      </c>
      <c r="M6" s="66">
        <f t="shared" si="7"/>
        <v>8.7823132454488384</v>
      </c>
      <c r="N6" s="37">
        <v>8.8000000000000007</v>
      </c>
      <c r="O6" s="9"/>
      <c r="S6" s="64"/>
    </row>
    <row r="7" spans="1:19" x14ac:dyDescent="0.25">
      <c r="A7" s="12"/>
      <c r="B7" s="12"/>
      <c r="C7" t="s">
        <v>44</v>
      </c>
      <c r="D7" s="1" t="s">
        <v>4</v>
      </c>
      <c r="E7" s="28">
        <f t="shared" si="0"/>
        <v>454.52830188679241</v>
      </c>
      <c r="F7" s="24">
        <f t="shared" si="1"/>
        <v>481.79999999999995</v>
      </c>
      <c r="G7" s="16">
        <f t="shared" si="2"/>
        <v>413.20754716981128</v>
      </c>
      <c r="H7" s="16">
        <f t="shared" si="3"/>
        <v>24.792452830188676</v>
      </c>
      <c r="I7" s="62">
        <f t="shared" si="4"/>
        <v>437.99999999999994</v>
      </c>
      <c r="J7" s="14">
        <f t="shared" si="5"/>
        <v>41.320754716981128</v>
      </c>
      <c r="K7" s="14">
        <f t="shared" si="6"/>
        <v>2.4792452830188676</v>
      </c>
      <c r="L7" s="65">
        <v>40.9</v>
      </c>
      <c r="M7" s="65">
        <f t="shared" si="7"/>
        <v>43.804464846202137</v>
      </c>
      <c r="N7" s="36">
        <v>43.8</v>
      </c>
      <c r="O7" s="9"/>
      <c r="S7" s="64"/>
    </row>
    <row r="8" spans="1:19" x14ac:dyDescent="0.25">
      <c r="A8" s="12"/>
      <c r="B8" s="12"/>
      <c r="C8" t="s">
        <v>54</v>
      </c>
      <c r="D8" s="1" t="s">
        <v>10</v>
      </c>
      <c r="E8" s="28">
        <f t="shared" si="0"/>
        <v>292.12264150943395</v>
      </c>
      <c r="F8" s="24">
        <f t="shared" si="1"/>
        <v>309.64999999999998</v>
      </c>
      <c r="G8" s="16">
        <f t="shared" si="2"/>
        <v>265.56603773584902</v>
      </c>
      <c r="H8" s="16">
        <f t="shared" si="3"/>
        <v>15.93396226415094</v>
      </c>
      <c r="I8" s="62">
        <f t="shared" si="4"/>
        <v>281.49999999999994</v>
      </c>
      <c r="J8" s="14">
        <f t="shared" si="5"/>
        <v>26.556603773584904</v>
      </c>
      <c r="K8" s="14">
        <f t="shared" si="6"/>
        <v>1.5933962264150943</v>
      </c>
      <c r="L8" s="65">
        <v>26.3</v>
      </c>
      <c r="M8" s="65">
        <f t="shared" si="7"/>
        <v>28.167663214061523</v>
      </c>
      <c r="N8" s="36">
        <v>28.15</v>
      </c>
      <c r="O8" s="59"/>
      <c r="S8" s="64"/>
    </row>
    <row r="9" spans="1:19" x14ac:dyDescent="0.25">
      <c r="A9" s="12"/>
      <c r="B9" s="12"/>
      <c r="D9" s="1" t="s">
        <v>8</v>
      </c>
      <c r="E9" s="28">
        <f t="shared" si="0"/>
        <v>341.41509433962267</v>
      </c>
      <c r="F9" s="24">
        <f t="shared" si="1"/>
        <v>361.90000000000003</v>
      </c>
      <c r="G9" s="16">
        <f t="shared" si="2"/>
        <v>310.37735849056605</v>
      </c>
      <c r="H9" s="16">
        <f t="shared" si="3"/>
        <v>18.622641509433961</v>
      </c>
      <c r="I9" s="62">
        <f t="shared" si="4"/>
        <v>329</v>
      </c>
      <c r="J9" s="14">
        <f t="shared" si="5"/>
        <v>31.037735849056602</v>
      </c>
      <c r="K9" s="14">
        <f t="shared" si="6"/>
        <v>1.8622641509433961</v>
      </c>
      <c r="L9" s="65">
        <v>30.7</v>
      </c>
      <c r="M9" s="65">
        <f t="shared" si="7"/>
        <v>32.880123979912121</v>
      </c>
      <c r="N9" s="36">
        <v>32.9</v>
      </c>
      <c r="O9" s="59"/>
      <c r="S9" s="64"/>
    </row>
    <row r="10" spans="1:19" x14ac:dyDescent="0.25">
      <c r="A10" s="12"/>
      <c r="B10" s="12"/>
      <c r="C10" s="7"/>
      <c r="D10" s="8" t="s">
        <v>9</v>
      </c>
      <c r="E10" s="29">
        <f t="shared" si="0"/>
        <v>227.2641509433962</v>
      </c>
      <c r="F10" s="25">
        <f t="shared" si="1"/>
        <v>240.89999999999998</v>
      </c>
      <c r="G10" s="17">
        <f t="shared" si="2"/>
        <v>206.60377358490564</v>
      </c>
      <c r="H10" s="17">
        <f t="shared" si="3"/>
        <v>12.396226415094338</v>
      </c>
      <c r="I10" s="63">
        <f t="shared" si="4"/>
        <v>218.99999999999997</v>
      </c>
      <c r="J10" s="15">
        <f t="shared" si="5"/>
        <v>20.660377358490564</v>
      </c>
      <c r="K10" s="15">
        <f t="shared" si="6"/>
        <v>1.2396226415094338</v>
      </c>
      <c r="L10" s="66">
        <v>20.45</v>
      </c>
      <c r="M10" s="66">
        <f t="shared" si="7"/>
        <v>21.902232423101069</v>
      </c>
      <c r="N10" s="37">
        <v>21.9</v>
      </c>
      <c r="O10" s="59"/>
      <c r="S10" s="64"/>
    </row>
    <row r="11" spans="1:19" ht="45" x14ac:dyDescent="0.25">
      <c r="A11" s="12"/>
      <c r="B11" s="12"/>
      <c r="C11" s="1" t="s">
        <v>38</v>
      </c>
      <c r="D11" s="1" t="s">
        <v>39</v>
      </c>
      <c r="E11" s="67" t="s">
        <v>61</v>
      </c>
      <c r="F11" s="68" t="s">
        <v>61</v>
      </c>
      <c r="G11" s="69" t="s">
        <v>61</v>
      </c>
      <c r="H11" s="69" t="s">
        <v>61</v>
      </c>
      <c r="I11" s="70" t="s">
        <v>61</v>
      </c>
      <c r="J11" s="71" t="s">
        <v>61</v>
      </c>
      <c r="K11" s="71" t="s">
        <v>61</v>
      </c>
      <c r="L11" s="65" t="s">
        <v>61</v>
      </c>
      <c r="M11" s="65" t="s">
        <v>61</v>
      </c>
      <c r="N11" s="36" t="s">
        <v>61</v>
      </c>
      <c r="O11" s="59"/>
      <c r="S11" s="64"/>
    </row>
    <row r="12" spans="1:19" x14ac:dyDescent="0.25">
      <c r="A12" s="12"/>
      <c r="B12" s="12"/>
      <c r="D12" s="1" t="s">
        <v>4</v>
      </c>
      <c r="E12" s="28">
        <f t="shared" si="0"/>
        <v>97.028301886792434</v>
      </c>
      <c r="F12" s="24">
        <f t="shared" si="1"/>
        <v>102.84999999999998</v>
      </c>
      <c r="G12" s="16">
        <f t="shared" si="2"/>
        <v>88.207547169811306</v>
      </c>
      <c r="H12" s="16">
        <f t="shared" si="3"/>
        <v>5.2924528301886777</v>
      </c>
      <c r="I12" s="62">
        <f t="shared" si="4"/>
        <v>93.499999999999986</v>
      </c>
      <c r="J12" s="14">
        <f t="shared" si="5"/>
        <v>8.8207547169811313</v>
      </c>
      <c r="K12" s="14">
        <f t="shared" si="6"/>
        <v>0.52924528301886786</v>
      </c>
      <c r="L12" s="65">
        <v>8.75</v>
      </c>
      <c r="M12" s="65">
        <f t="shared" si="7"/>
        <v>9.3713708411801644</v>
      </c>
      <c r="N12" s="36">
        <v>9.35</v>
      </c>
      <c r="O12" s="59"/>
      <c r="S12" s="64"/>
    </row>
    <row r="13" spans="1:19" x14ac:dyDescent="0.25">
      <c r="A13" s="12"/>
      <c r="B13" s="12"/>
      <c r="D13" s="1" t="s">
        <v>10</v>
      </c>
      <c r="E13" s="28">
        <f t="shared" si="0"/>
        <v>48.773584905660371</v>
      </c>
      <c r="F13" s="24">
        <f t="shared" si="1"/>
        <v>51.699999999999996</v>
      </c>
      <c r="G13" s="16">
        <f t="shared" si="2"/>
        <v>44.339622641509429</v>
      </c>
      <c r="H13" s="16">
        <f t="shared" si="3"/>
        <v>2.6603773584905657</v>
      </c>
      <c r="I13" s="62">
        <f t="shared" si="4"/>
        <v>46.999999999999993</v>
      </c>
      <c r="J13" s="14">
        <f t="shared" si="5"/>
        <v>4.4339622641509431</v>
      </c>
      <c r="K13" s="14">
        <f t="shared" si="6"/>
        <v>0.2660377358490566</v>
      </c>
      <c r="L13" s="65">
        <v>4.4000000000000004</v>
      </c>
      <c r="M13" s="65">
        <f t="shared" si="7"/>
        <v>4.7124607658505973</v>
      </c>
      <c r="N13" s="36">
        <v>4.7</v>
      </c>
      <c r="O13" s="59"/>
      <c r="S13" s="64"/>
    </row>
    <row r="14" spans="1:19" x14ac:dyDescent="0.25">
      <c r="A14" s="12"/>
      <c r="B14" s="12"/>
      <c r="D14" s="1" t="s">
        <v>8</v>
      </c>
      <c r="E14" s="28">
        <f t="shared" si="0"/>
        <v>64.858490566037744</v>
      </c>
      <c r="F14" s="24">
        <f t="shared" si="1"/>
        <v>68.750000000000014</v>
      </c>
      <c r="G14" s="16">
        <f t="shared" si="2"/>
        <v>58.962264150943398</v>
      </c>
      <c r="H14" s="16">
        <f t="shared" si="3"/>
        <v>3.5377358490566038</v>
      </c>
      <c r="I14" s="62">
        <f t="shared" si="4"/>
        <v>62.5</v>
      </c>
      <c r="J14" s="14">
        <f t="shared" si="5"/>
        <v>5.8962264150943398</v>
      </c>
      <c r="K14" s="14">
        <f t="shared" si="6"/>
        <v>0.35377358490566035</v>
      </c>
      <c r="L14" s="65">
        <v>5.85</v>
      </c>
      <c r="M14" s="65">
        <f t="shared" si="7"/>
        <v>6.2654307909604521</v>
      </c>
      <c r="N14" s="36">
        <v>6.25</v>
      </c>
      <c r="O14" s="59" t="s">
        <v>6</v>
      </c>
      <c r="S14" s="64"/>
    </row>
    <row r="15" spans="1:19" x14ac:dyDescent="0.25">
      <c r="A15" s="12"/>
      <c r="B15" s="12"/>
      <c r="C15" s="7"/>
      <c r="D15" s="8" t="s">
        <v>9</v>
      </c>
      <c r="E15" s="29">
        <f t="shared" si="0"/>
        <v>38.915094339622641</v>
      </c>
      <c r="F15" s="25">
        <f t="shared" si="1"/>
        <v>41.25</v>
      </c>
      <c r="G15" s="17">
        <f t="shared" si="2"/>
        <v>35.377358490566039</v>
      </c>
      <c r="H15" s="17">
        <f t="shared" si="3"/>
        <v>2.1226415094339623</v>
      </c>
      <c r="I15" s="63">
        <f t="shared" si="4"/>
        <v>37.5</v>
      </c>
      <c r="J15" s="15">
        <f t="shared" si="5"/>
        <v>3.5377358490566038</v>
      </c>
      <c r="K15" s="15">
        <f t="shared" si="6"/>
        <v>0.21226415094339621</v>
      </c>
      <c r="L15" s="66">
        <v>3.5</v>
      </c>
      <c r="M15" s="66">
        <f t="shared" si="7"/>
        <v>3.7485483364720658</v>
      </c>
      <c r="N15" s="37">
        <v>3.75</v>
      </c>
      <c r="O15" s="59"/>
      <c r="S15" s="64"/>
    </row>
    <row r="16" spans="1:19" x14ac:dyDescent="0.25">
      <c r="A16" s="12"/>
      <c r="B16" s="12"/>
      <c r="C16" t="s">
        <v>12</v>
      </c>
      <c r="D16" s="1" t="s">
        <v>4</v>
      </c>
      <c r="E16" s="28">
        <f t="shared" si="0"/>
        <v>97.028301886792434</v>
      </c>
      <c r="F16" s="24">
        <f t="shared" si="1"/>
        <v>102.84999999999998</v>
      </c>
      <c r="G16" s="16">
        <f t="shared" si="2"/>
        <v>88.207547169811306</v>
      </c>
      <c r="H16" s="16">
        <f t="shared" si="3"/>
        <v>5.2924528301886777</v>
      </c>
      <c r="I16" s="62">
        <f t="shared" si="4"/>
        <v>93.499999999999986</v>
      </c>
      <c r="J16" s="14">
        <f t="shared" si="5"/>
        <v>8.8207547169811313</v>
      </c>
      <c r="K16" s="14">
        <f t="shared" si="6"/>
        <v>0.52924528301886786</v>
      </c>
      <c r="L16" s="65">
        <v>8.75</v>
      </c>
      <c r="M16" s="65">
        <f t="shared" si="7"/>
        <v>9.3713708411801644</v>
      </c>
      <c r="N16" s="36">
        <v>9.35</v>
      </c>
      <c r="O16" s="59"/>
      <c r="S16" s="64"/>
    </row>
    <row r="17" spans="1:19" x14ac:dyDescent="0.25">
      <c r="A17" s="12"/>
      <c r="B17" s="12"/>
      <c r="C17" t="s">
        <v>6</v>
      </c>
      <c r="D17" s="1" t="s">
        <v>10</v>
      </c>
      <c r="E17" s="28">
        <f t="shared" si="0"/>
        <v>48.773584905660371</v>
      </c>
      <c r="F17" s="24">
        <f t="shared" si="1"/>
        <v>51.699999999999996</v>
      </c>
      <c r="G17" s="16">
        <f t="shared" si="2"/>
        <v>44.339622641509429</v>
      </c>
      <c r="H17" s="16">
        <f t="shared" si="3"/>
        <v>2.6603773584905657</v>
      </c>
      <c r="I17" s="62">
        <f t="shared" si="4"/>
        <v>46.999999999999993</v>
      </c>
      <c r="J17" s="14">
        <f t="shared" si="5"/>
        <v>4.4339622641509431</v>
      </c>
      <c r="K17" s="14">
        <f t="shared" si="6"/>
        <v>0.2660377358490566</v>
      </c>
      <c r="L17" s="65">
        <v>4.4000000000000004</v>
      </c>
      <c r="M17" s="65">
        <f t="shared" si="7"/>
        <v>4.7124607658505973</v>
      </c>
      <c r="N17" s="36">
        <v>4.7</v>
      </c>
      <c r="O17" s="59"/>
      <c r="S17" s="64"/>
    </row>
    <row r="18" spans="1:19" x14ac:dyDescent="0.25">
      <c r="A18" s="12"/>
      <c r="B18" s="12"/>
      <c r="D18" s="1" t="s">
        <v>8</v>
      </c>
      <c r="E18" s="28">
        <f t="shared" si="0"/>
        <v>64.858490566037744</v>
      </c>
      <c r="F18" s="24">
        <f t="shared" si="1"/>
        <v>68.750000000000014</v>
      </c>
      <c r="G18" s="16">
        <f t="shared" si="2"/>
        <v>58.962264150943398</v>
      </c>
      <c r="H18" s="16">
        <f t="shared" si="3"/>
        <v>3.5377358490566038</v>
      </c>
      <c r="I18" s="62">
        <f t="shared" si="4"/>
        <v>62.5</v>
      </c>
      <c r="J18" s="14">
        <f t="shared" si="5"/>
        <v>5.8962264150943398</v>
      </c>
      <c r="K18" s="14">
        <f t="shared" si="6"/>
        <v>0.35377358490566035</v>
      </c>
      <c r="L18" s="65">
        <v>5.85</v>
      </c>
      <c r="M18" s="65">
        <f t="shared" si="7"/>
        <v>6.2654307909604521</v>
      </c>
      <c r="N18" s="36">
        <v>6.25</v>
      </c>
      <c r="O18" s="59"/>
      <c r="S18" s="64"/>
    </row>
    <row r="19" spans="1:19" x14ac:dyDescent="0.25">
      <c r="A19" s="12"/>
      <c r="B19" s="13"/>
      <c r="C19" s="7"/>
      <c r="D19" s="8" t="s">
        <v>9</v>
      </c>
      <c r="E19" s="29">
        <f t="shared" si="0"/>
        <v>38.915094339622641</v>
      </c>
      <c r="F19" s="25">
        <f t="shared" si="1"/>
        <v>41.25</v>
      </c>
      <c r="G19" s="17">
        <f t="shared" si="2"/>
        <v>35.377358490566039</v>
      </c>
      <c r="H19" s="17">
        <f t="shared" si="3"/>
        <v>2.1226415094339623</v>
      </c>
      <c r="I19" s="63">
        <f t="shared" si="4"/>
        <v>37.5</v>
      </c>
      <c r="J19" s="15">
        <f t="shared" si="5"/>
        <v>3.5377358490566038</v>
      </c>
      <c r="K19" s="15">
        <f t="shared" si="6"/>
        <v>0.21226415094339621</v>
      </c>
      <c r="L19" s="66">
        <v>3.5</v>
      </c>
      <c r="M19" s="66">
        <f t="shared" si="7"/>
        <v>3.7485483364720658</v>
      </c>
      <c r="N19" s="37">
        <v>3.75</v>
      </c>
      <c r="O19" s="59"/>
      <c r="S19" s="64"/>
    </row>
    <row r="20" spans="1:19" x14ac:dyDescent="0.25">
      <c r="A20" s="12"/>
      <c r="B20" s="40" t="s">
        <v>13</v>
      </c>
      <c r="C20" s="11" t="s">
        <v>3</v>
      </c>
      <c r="D20" s="34" t="s">
        <v>53</v>
      </c>
      <c r="E20" s="28">
        <f t="shared" si="0"/>
        <v>130.23584905660377</v>
      </c>
      <c r="F20" s="24">
        <f t="shared" si="1"/>
        <v>138.05000000000001</v>
      </c>
      <c r="G20" s="16">
        <f t="shared" si="2"/>
        <v>118.39622641509435</v>
      </c>
      <c r="H20" s="16">
        <f t="shared" si="3"/>
        <v>7.1037735849056602</v>
      </c>
      <c r="I20" s="62">
        <f t="shared" si="4"/>
        <v>125.5</v>
      </c>
      <c r="J20" s="14">
        <f t="shared" si="5"/>
        <v>11.839622641509434</v>
      </c>
      <c r="K20" s="14">
        <f t="shared" si="6"/>
        <v>0.71037735849056605</v>
      </c>
      <c r="L20" s="65">
        <v>11.7</v>
      </c>
      <c r="M20" s="65">
        <f t="shared" si="7"/>
        <v>12.530861581920904</v>
      </c>
      <c r="N20" s="36">
        <v>12.55</v>
      </c>
      <c r="O20" s="59"/>
      <c r="S20" s="64"/>
    </row>
    <row r="21" spans="1:19" x14ac:dyDescent="0.25">
      <c r="A21" s="12"/>
      <c r="B21" s="12"/>
      <c r="C21" t="s">
        <v>14</v>
      </c>
      <c r="D21" s="1" t="s">
        <v>54</v>
      </c>
      <c r="E21" s="28">
        <f t="shared" si="0"/>
        <v>322.21698113207543</v>
      </c>
      <c r="F21" s="24">
        <f t="shared" si="1"/>
        <v>341.54999999999995</v>
      </c>
      <c r="G21" s="16">
        <f t="shared" si="2"/>
        <v>292.92452830188677</v>
      </c>
      <c r="H21" s="16">
        <f t="shared" si="3"/>
        <v>17.575471698113205</v>
      </c>
      <c r="I21" s="62">
        <f t="shared" si="4"/>
        <v>310.5</v>
      </c>
      <c r="J21" s="14">
        <f t="shared" si="5"/>
        <v>29.29245283018868</v>
      </c>
      <c r="K21" s="14">
        <f t="shared" si="6"/>
        <v>1.7575471698113208</v>
      </c>
      <c r="L21" s="65">
        <v>29</v>
      </c>
      <c r="M21" s="65">
        <f t="shared" si="7"/>
        <v>31.059400502197114</v>
      </c>
      <c r="N21" s="36">
        <v>31.05</v>
      </c>
      <c r="O21" s="59"/>
      <c r="S21" s="64"/>
    </row>
    <row r="22" spans="1:19" x14ac:dyDescent="0.25">
      <c r="A22" s="12"/>
      <c r="B22" s="12"/>
      <c r="C22" t="s">
        <v>11</v>
      </c>
      <c r="E22" s="28">
        <f t="shared" si="0"/>
        <v>0</v>
      </c>
      <c r="F22" s="24">
        <f t="shared" si="1"/>
        <v>0</v>
      </c>
      <c r="G22" s="16">
        <f t="shared" si="2"/>
        <v>0</v>
      </c>
      <c r="H22" s="16">
        <f t="shared" si="3"/>
        <v>0</v>
      </c>
      <c r="I22" s="62">
        <f t="shared" si="4"/>
        <v>0</v>
      </c>
      <c r="J22" s="14">
        <f t="shared" si="5"/>
        <v>0</v>
      </c>
      <c r="K22" s="14">
        <f t="shared" si="6"/>
        <v>0</v>
      </c>
      <c r="L22" s="65" t="s">
        <v>61</v>
      </c>
      <c r="M22" s="65" t="s">
        <v>61</v>
      </c>
      <c r="N22" s="36"/>
      <c r="O22" s="59"/>
      <c r="S22" s="64"/>
    </row>
    <row r="23" spans="1:19" x14ac:dyDescent="0.25">
      <c r="A23" s="12"/>
      <c r="B23" s="12"/>
      <c r="C23" t="s">
        <v>49</v>
      </c>
      <c r="E23" s="28">
        <f t="shared" si="0"/>
        <v>1302.3584905660377</v>
      </c>
      <c r="F23" s="24">
        <f t="shared" si="1"/>
        <v>1380.5</v>
      </c>
      <c r="G23" s="16">
        <f t="shared" si="2"/>
        <v>1183.9622641509434</v>
      </c>
      <c r="H23" s="16">
        <f t="shared" si="3"/>
        <v>71.037735849056602</v>
      </c>
      <c r="I23" s="62">
        <f t="shared" si="4"/>
        <v>1255</v>
      </c>
      <c r="J23" s="14">
        <f t="shared" si="5"/>
        <v>118.39622641509433</v>
      </c>
      <c r="K23" s="14">
        <f t="shared" si="6"/>
        <v>7.1037735849056594</v>
      </c>
      <c r="L23" s="65">
        <v>117.2</v>
      </c>
      <c r="M23" s="65">
        <f t="shared" si="7"/>
        <v>125.52281858129317</v>
      </c>
      <c r="N23" s="36">
        <v>125.5</v>
      </c>
      <c r="O23" s="59"/>
      <c r="S23" s="64"/>
    </row>
    <row r="24" spans="1:19" x14ac:dyDescent="0.25">
      <c r="A24" s="12"/>
      <c r="B24" s="12"/>
      <c r="C24" t="s">
        <v>50</v>
      </c>
      <c r="E24" s="28">
        <f t="shared" si="0"/>
        <v>519.38679245283015</v>
      </c>
      <c r="F24" s="24">
        <f t="shared" si="1"/>
        <v>550.54999999999995</v>
      </c>
      <c r="G24" s="16">
        <f t="shared" si="2"/>
        <v>472.16981132075466</v>
      </c>
      <c r="H24" s="16">
        <f t="shared" si="3"/>
        <v>28.330188679245278</v>
      </c>
      <c r="I24" s="62">
        <f t="shared" si="4"/>
        <v>500.49999999999994</v>
      </c>
      <c r="J24" s="14">
        <f t="shared" si="5"/>
        <v>47.216981132075468</v>
      </c>
      <c r="K24" s="14">
        <f t="shared" si="6"/>
        <v>2.8330188679245278</v>
      </c>
      <c r="L24" s="65">
        <v>46.75</v>
      </c>
      <c r="M24" s="65">
        <f t="shared" si="7"/>
        <v>50.069895637162588</v>
      </c>
      <c r="N24" s="36">
        <v>50.05</v>
      </c>
      <c r="O24" s="59"/>
      <c r="S24" s="64"/>
    </row>
    <row r="25" spans="1:19" x14ac:dyDescent="0.25">
      <c r="A25" s="12"/>
      <c r="B25" s="13"/>
      <c r="C25" s="7" t="s">
        <v>12</v>
      </c>
      <c r="D25" s="8"/>
      <c r="E25" s="29">
        <f t="shared" si="0"/>
        <v>64.858490566037744</v>
      </c>
      <c r="F25" s="25">
        <f t="shared" si="1"/>
        <v>68.750000000000014</v>
      </c>
      <c r="G25" s="17">
        <f t="shared" si="2"/>
        <v>58.962264150943398</v>
      </c>
      <c r="H25" s="17">
        <f t="shared" si="3"/>
        <v>3.5377358490566038</v>
      </c>
      <c r="I25" s="63">
        <f t="shared" si="4"/>
        <v>62.5</v>
      </c>
      <c r="J25" s="15">
        <f t="shared" si="5"/>
        <v>5.8962264150943398</v>
      </c>
      <c r="K25" s="15">
        <f t="shared" si="6"/>
        <v>0.35377358490566035</v>
      </c>
      <c r="L25" s="66">
        <v>5.85</v>
      </c>
      <c r="M25" s="66">
        <f t="shared" si="7"/>
        <v>6.2654307909604521</v>
      </c>
      <c r="N25" s="37">
        <v>6.25</v>
      </c>
      <c r="O25" s="59"/>
      <c r="S25" s="64"/>
    </row>
    <row r="26" spans="1:19" x14ac:dyDescent="0.25">
      <c r="A26" s="12"/>
      <c r="B26" s="40" t="s">
        <v>15</v>
      </c>
      <c r="C26" t="s">
        <v>53</v>
      </c>
      <c r="D26" s="1" t="s">
        <v>16</v>
      </c>
      <c r="E26" s="28">
        <f t="shared" si="0"/>
        <v>64.858490566037744</v>
      </c>
      <c r="F26" s="24">
        <f t="shared" si="1"/>
        <v>68.750000000000014</v>
      </c>
      <c r="G26" s="16">
        <f t="shared" si="2"/>
        <v>58.962264150943398</v>
      </c>
      <c r="H26" s="16">
        <f t="shared" si="3"/>
        <v>3.5377358490566038</v>
      </c>
      <c r="I26" s="62">
        <f t="shared" si="4"/>
        <v>62.5</v>
      </c>
      <c r="J26" s="14">
        <f t="shared" si="5"/>
        <v>5.8962264150943398</v>
      </c>
      <c r="K26" s="14">
        <f t="shared" si="6"/>
        <v>0.35377358490566035</v>
      </c>
      <c r="L26" s="65">
        <v>5.85</v>
      </c>
      <c r="M26" s="65">
        <f t="shared" si="7"/>
        <v>6.2654307909604521</v>
      </c>
      <c r="N26" s="36">
        <v>6.25</v>
      </c>
      <c r="O26" s="59"/>
      <c r="S26" s="64"/>
    </row>
    <row r="27" spans="1:19" x14ac:dyDescent="0.25">
      <c r="A27" s="12"/>
      <c r="B27" s="12"/>
      <c r="C27" t="s">
        <v>6</v>
      </c>
      <c r="D27" s="1" t="s">
        <v>17</v>
      </c>
      <c r="E27" s="28">
        <f t="shared" si="0"/>
        <v>64.858490566037744</v>
      </c>
      <c r="F27" s="24">
        <f t="shared" si="1"/>
        <v>68.750000000000014</v>
      </c>
      <c r="G27" s="16">
        <f t="shared" si="2"/>
        <v>58.962264150943398</v>
      </c>
      <c r="H27" s="16">
        <f t="shared" si="3"/>
        <v>3.5377358490566038</v>
      </c>
      <c r="I27" s="62">
        <f t="shared" si="4"/>
        <v>62.5</v>
      </c>
      <c r="J27" s="14">
        <f t="shared" si="5"/>
        <v>5.8962264150943398</v>
      </c>
      <c r="K27" s="14">
        <f t="shared" si="6"/>
        <v>0.35377358490566035</v>
      </c>
      <c r="L27" s="65">
        <v>5.85</v>
      </c>
      <c r="M27" s="65">
        <f t="shared" si="7"/>
        <v>6.2654307909604521</v>
      </c>
      <c r="N27" s="36">
        <v>6.25</v>
      </c>
      <c r="O27" s="59"/>
      <c r="S27" s="64"/>
    </row>
    <row r="28" spans="1:19" x14ac:dyDescent="0.25">
      <c r="A28" s="12"/>
      <c r="B28" s="12"/>
      <c r="C28" t="s">
        <v>6</v>
      </c>
      <c r="D28" s="1" t="s">
        <v>18</v>
      </c>
      <c r="E28" s="28">
        <f t="shared" si="0"/>
        <v>38.915094339622641</v>
      </c>
      <c r="F28" s="24">
        <f t="shared" si="1"/>
        <v>41.25</v>
      </c>
      <c r="G28" s="16">
        <f t="shared" si="2"/>
        <v>35.377358490566039</v>
      </c>
      <c r="H28" s="16">
        <f t="shared" si="3"/>
        <v>2.1226415094339623</v>
      </c>
      <c r="I28" s="62">
        <f t="shared" si="4"/>
        <v>37.5</v>
      </c>
      <c r="J28" s="14">
        <f t="shared" si="5"/>
        <v>3.5377358490566038</v>
      </c>
      <c r="K28" s="14">
        <f t="shared" si="6"/>
        <v>0.21226415094339621</v>
      </c>
      <c r="L28" s="65">
        <v>3.5</v>
      </c>
      <c r="M28" s="65">
        <f t="shared" si="7"/>
        <v>3.7485483364720658</v>
      </c>
      <c r="N28" s="36">
        <v>3.75</v>
      </c>
      <c r="O28" s="59"/>
      <c r="S28" s="64"/>
    </row>
    <row r="29" spans="1:19" x14ac:dyDescent="0.25">
      <c r="A29" s="12"/>
      <c r="B29" s="12"/>
      <c r="C29" t="s">
        <v>54</v>
      </c>
      <c r="D29" s="1" t="s">
        <v>16</v>
      </c>
      <c r="E29" s="28">
        <f t="shared" si="0"/>
        <v>162.40566037735849</v>
      </c>
      <c r="F29" s="24">
        <f t="shared" si="1"/>
        <v>172.15</v>
      </c>
      <c r="G29" s="16">
        <f t="shared" si="2"/>
        <v>147.64150943396226</v>
      </c>
      <c r="H29" s="16">
        <f t="shared" si="3"/>
        <v>8.8584905660377355</v>
      </c>
      <c r="I29" s="62">
        <f t="shared" si="4"/>
        <v>156.5</v>
      </c>
      <c r="J29" s="14">
        <f t="shared" si="5"/>
        <v>14.764150943396226</v>
      </c>
      <c r="K29" s="14">
        <f t="shared" si="6"/>
        <v>0.88584905660377355</v>
      </c>
      <c r="L29" s="65">
        <v>14.6</v>
      </c>
      <c r="M29" s="65">
        <f t="shared" si="7"/>
        <v>15.636801632140616</v>
      </c>
      <c r="N29" s="36">
        <v>15.65</v>
      </c>
      <c r="O29" s="59"/>
      <c r="S29" s="64"/>
    </row>
    <row r="30" spans="1:19" x14ac:dyDescent="0.25">
      <c r="A30" s="12"/>
      <c r="B30" s="12"/>
      <c r="D30" s="1" t="s">
        <v>17</v>
      </c>
      <c r="E30" s="28">
        <f t="shared" si="0"/>
        <v>162.40566037735849</v>
      </c>
      <c r="F30" s="24">
        <f t="shared" si="1"/>
        <v>172.15</v>
      </c>
      <c r="G30" s="16">
        <f t="shared" si="2"/>
        <v>147.64150943396226</v>
      </c>
      <c r="H30" s="16">
        <f t="shared" si="3"/>
        <v>8.8584905660377355</v>
      </c>
      <c r="I30" s="62">
        <f t="shared" si="4"/>
        <v>156.5</v>
      </c>
      <c r="J30" s="14">
        <f t="shared" si="5"/>
        <v>14.764150943396226</v>
      </c>
      <c r="K30" s="14">
        <f t="shared" si="6"/>
        <v>0.88584905660377355</v>
      </c>
      <c r="L30" s="65">
        <v>14.6</v>
      </c>
      <c r="M30" s="65">
        <f t="shared" si="7"/>
        <v>15.636801632140616</v>
      </c>
      <c r="N30" s="36">
        <v>15.65</v>
      </c>
      <c r="O30" s="59"/>
      <c r="S30" s="64"/>
    </row>
    <row r="31" spans="1:19" x14ac:dyDescent="0.25">
      <c r="A31" s="12"/>
      <c r="B31" s="12"/>
      <c r="D31" s="1" t="s">
        <v>18</v>
      </c>
      <c r="E31" s="28">
        <f t="shared" si="0"/>
        <v>97.028301886792434</v>
      </c>
      <c r="F31" s="24">
        <f t="shared" si="1"/>
        <v>102.84999999999998</v>
      </c>
      <c r="G31" s="16">
        <f t="shared" si="2"/>
        <v>88.207547169811306</v>
      </c>
      <c r="H31" s="16">
        <f t="shared" si="3"/>
        <v>5.2924528301886777</v>
      </c>
      <c r="I31" s="62">
        <f t="shared" si="4"/>
        <v>93.499999999999986</v>
      </c>
      <c r="J31" s="14">
        <f t="shared" si="5"/>
        <v>8.8207547169811313</v>
      </c>
      <c r="K31" s="14">
        <f t="shared" si="6"/>
        <v>0.52924528301886786</v>
      </c>
      <c r="L31" s="65">
        <v>8.75</v>
      </c>
      <c r="M31" s="65">
        <f t="shared" si="7"/>
        <v>9.3713708411801644</v>
      </c>
      <c r="N31" s="36">
        <v>9.35</v>
      </c>
      <c r="O31" s="59"/>
      <c r="S31" s="64"/>
    </row>
    <row r="32" spans="1:19" ht="27.75" customHeight="1" x14ac:dyDescent="0.25">
      <c r="A32" s="12"/>
      <c r="B32" s="12"/>
      <c r="C32" t="s">
        <v>38</v>
      </c>
      <c r="D32" s="35" t="s">
        <v>41</v>
      </c>
      <c r="E32" s="28">
        <f t="shared" si="0"/>
        <v>0</v>
      </c>
      <c r="F32" s="24">
        <f t="shared" si="1"/>
        <v>0</v>
      </c>
      <c r="G32" s="16">
        <f t="shared" si="2"/>
        <v>0</v>
      </c>
      <c r="H32" s="16">
        <f t="shared" si="3"/>
        <v>0</v>
      </c>
      <c r="I32" s="62">
        <f t="shared" si="4"/>
        <v>0</v>
      </c>
      <c r="J32" s="14">
        <f t="shared" si="5"/>
        <v>0</v>
      </c>
      <c r="K32" s="14">
        <f t="shared" si="6"/>
        <v>0</v>
      </c>
      <c r="L32" s="65" t="s">
        <v>61</v>
      </c>
      <c r="M32" s="65" t="s">
        <v>61</v>
      </c>
      <c r="N32" s="36"/>
      <c r="O32" s="59"/>
      <c r="S32" s="64"/>
    </row>
    <row r="33" spans="1:19" x14ac:dyDescent="0.25">
      <c r="A33" s="12"/>
      <c r="B33" s="12"/>
      <c r="C33" t="s">
        <v>12</v>
      </c>
      <c r="D33" s="1" t="s">
        <v>16</v>
      </c>
      <c r="E33" s="28">
        <f t="shared" si="0"/>
        <v>32.688679245283012</v>
      </c>
      <c r="F33" s="24">
        <f t="shared" si="1"/>
        <v>34.649999999999991</v>
      </c>
      <c r="G33" s="16">
        <f t="shared" si="2"/>
        <v>29.716981132075468</v>
      </c>
      <c r="H33" s="16">
        <f t="shared" si="3"/>
        <v>1.783018867924528</v>
      </c>
      <c r="I33" s="62">
        <f t="shared" si="4"/>
        <v>31.499999999999996</v>
      </c>
      <c r="J33" s="14">
        <f t="shared" si="5"/>
        <v>2.9716981132075468</v>
      </c>
      <c r="K33" s="14">
        <f t="shared" si="6"/>
        <v>0.17830188679245279</v>
      </c>
      <c r="L33" s="65">
        <v>2.95</v>
      </c>
      <c r="M33" s="65">
        <f t="shared" si="7"/>
        <v>3.1594907407407411</v>
      </c>
      <c r="N33" s="36">
        <v>3.15</v>
      </c>
      <c r="O33" s="59"/>
      <c r="S33" s="64"/>
    </row>
    <row r="34" spans="1:19" x14ac:dyDescent="0.25">
      <c r="A34" s="12"/>
      <c r="B34" s="12"/>
      <c r="C34" t="s">
        <v>6</v>
      </c>
      <c r="D34" s="1" t="s">
        <v>17</v>
      </c>
      <c r="E34" s="28">
        <f t="shared" si="0"/>
        <v>32.688679245283012</v>
      </c>
      <c r="F34" s="24">
        <f t="shared" si="1"/>
        <v>34.649999999999991</v>
      </c>
      <c r="G34" s="16">
        <f t="shared" si="2"/>
        <v>29.716981132075468</v>
      </c>
      <c r="H34" s="16">
        <f t="shared" si="3"/>
        <v>1.783018867924528</v>
      </c>
      <c r="I34" s="62">
        <f t="shared" si="4"/>
        <v>31.499999999999996</v>
      </c>
      <c r="J34" s="14">
        <f t="shared" si="5"/>
        <v>2.9716981132075468</v>
      </c>
      <c r="K34" s="14">
        <f t="shared" si="6"/>
        <v>0.17830188679245279</v>
      </c>
      <c r="L34" s="65">
        <v>2.95</v>
      </c>
      <c r="M34" s="65">
        <f t="shared" si="7"/>
        <v>3.1594907407407411</v>
      </c>
      <c r="N34" s="36">
        <v>3.15</v>
      </c>
      <c r="O34" s="59"/>
      <c r="S34" s="64"/>
    </row>
    <row r="35" spans="1:19" x14ac:dyDescent="0.25">
      <c r="A35" s="12"/>
      <c r="B35" s="41"/>
      <c r="C35" s="42" t="s">
        <v>52</v>
      </c>
      <c r="D35" s="43" t="s">
        <v>33</v>
      </c>
      <c r="E35" s="55">
        <f t="shared" si="0"/>
        <v>10391.886792452828</v>
      </c>
      <c r="F35" s="56">
        <f t="shared" si="1"/>
        <v>11015.399999999998</v>
      </c>
      <c r="G35" s="17">
        <f t="shared" si="2"/>
        <v>9447.1698113207531</v>
      </c>
      <c r="H35" s="17">
        <f t="shared" si="3"/>
        <v>566.83018867924511</v>
      </c>
      <c r="I35" s="63">
        <f t="shared" si="4"/>
        <v>10013.999999999998</v>
      </c>
      <c r="J35" s="17">
        <f t="shared" si="5"/>
        <v>944.71698113207538</v>
      </c>
      <c r="K35" s="17">
        <f t="shared" si="6"/>
        <v>56.683018867924524</v>
      </c>
      <c r="L35" s="17">
        <v>935</v>
      </c>
      <c r="M35" s="17">
        <f t="shared" si="7"/>
        <v>1001.3979127432518</v>
      </c>
      <c r="N35" s="57">
        <v>1001.4</v>
      </c>
      <c r="O35" s="59" t="s">
        <v>25</v>
      </c>
      <c r="S35" s="64"/>
    </row>
    <row r="36" spans="1:19" x14ac:dyDescent="0.25">
      <c r="A36" s="12"/>
      <c r="B36" s="40" t="s">
        <v>19</v>
      </c>
      <c r="C36" t="s">
        <v>35</v>
      </c>
      <c r="D36" s="1" t="s">
        <v>6</v>
      </c>
      <c r="E36" s="28">
        <f t="shared" si="0"/>
        <v>64.858490566037744</v>
      </c>
      <c r="F36" s="24">
        <f t="shared" si="1"/>
        <v>68.750000000000014</v>
      </c>
      <c r="G36" s="16">
        <f t="shared" si="2"/>
        <v>58.962264150943398</v>
      </c>
      <c r="H36" s="16">
        <f t="shared" si="3"/>
        <v>3.5377358490566038</v>
      </c>
      <c r="I36" s="62">
        <f t="shared" si="4"/>
        <v>62.5</v>
      </c>
      <c r="J36" s="14">
        <f t="shared" si="5"/>
        <v>5.8962264150943398</v>
      </c>
      <c r="K36" s="14">
        <f t="shared" si="6"/>
        <v>0.35377358490566035</v>
      </c>
      <c r="L36" s="65">
        <v>5.85</v>
      </c>
      <c r="M36" s="65">
        <f t="shared" si="7"/>
        <v>6.2654307909604521</v>
      </c>
      <c r="N36" s="36">
        <v>6.25</v>
      </c>
      <c r="O36" s="59"/>
      <c r="S36" s="64"/>
    </row>
    <row r="37" spans="1:19" x14ac:dyDescent="0.25">
      <c r="A37" s="12"/>
      <c r="B37" s="13"/>
      <c r="C37" s="7" t="s">
        <v>34</v>
      </c>
      <c r="D37" s="8"/>
      <c r="E37" s="29">
        <f t="shared" si="0"/>
        <v>162.40566037735849</v>
      </c>
      <c r="F37" s="25">
        <f t="shared" si="1"/>
        <v>172.15</v>
      </c>
      <c r="G37" s="17">
        <f t="shared" si="2"/>
        <v>147.64150943396226</v>
      </c>
      <c r="H37" s="17">
        <f t="shared" si="3"/>
        <v>8.8584905660377355</v>
      </c>
      <c r="I37" s="63">
        <f t="shared" si="4"/>
        <v>156.5</v>
      </c>
      <c r="J37" s="15">
        <f t="shared" si="5"/>
        <v>14.764150943396226</v>
      </c>
      <c r="K37" s="15">
        <f t="shared" si="6"/>
        <v>0.88584905660377355</v>
      </c>
      <c r="L37" s="66">
        <v>14.6</v>
      </c>
      <c r="M37" s="66">
        <f t="shared" si="7"/>
        <v>15.636801632140616</v>
      </c>
      <c r="N37" s="37">
        <v>15.65</v>
      </c>
      <c r="O37" s="59" t="s">
        <v>25</v>
      </c>
      <c r="S37" s="64"/>
    </row>
    <row r="38" spans="1:19" x14ac:dyDescent="0.25">
      <c r="A38" s="12"/>
      <c r="B38" s="40" t="s">
        <v>20</v>
      </c>
      <c r="C38" t="s">
        <v>42</v>
      </c>
      <c r="E38" s="28">
        <f t="shared" si="0"/>
        <v>2274.1981132075475</v>
      </c>
      <c r="F38" s="24">
        <f t="shared" si="1"/>
        <v>2410.6500000000005</v>
      </c>
      <c r="G38" s="16">
        <f t="shared" si="2"/>
        <v>2067.4528301886794</v>
      </c>
      <c r="H38" s="16">
        <f t="shared" si="3"/>
        <v>124.04716981132076</v>
      </c>
      <c r="I38" s="62">
        <f t="shared" si="4"/>
        <v>2191.5</v>
      </c>
      <c r="J38" s="14">
        <f t="shared" si="5"/>
        <v>206.74528301886792</v>
      </c>
      <c r="K38" s="14">
        <f t="shared" si="6"/>
        <v>12.404716981132076</v>
      </c>
      <c r="L38" s="65">
        <v>204.6</v>
      </c>
      <c r="M38" s="65">
        <f t="shared" si="7"/>
        <v>219.12942561205276</v>
      </c>
      <c r="N38" s="36">
        <v>219.15</v>
      </c>
      <c r="O38" s="59"/>
      <c r="S38" s="64"/>
    </row>
    <row r="39" spans="1:19" x14ac:dyDescent="0.25">
      <c r="A39" s="13"/>
      <c r="B39" s="13"/>
      <c r="C39" s="7" t="s">
        <v>43</v>
      </c>
      <c r="D39" s="8"/>
      <c r="E39" s="29">
        <f t="shared" si="0"/>
        <v>584.7641509433962</v>
      </c>
      <c r="F39" s="25">
        <f t="shared" si="1"/>
        <v>619.85</v>
      </c>
      <c r="G39" s="17">
        <f t="shared" si="2"/>
        <v>531.60377358490564</v>
      </c>
      <c r="H39" s="17">
        <f t="shared" si="3"/>
        <v>31.896226415094336</v>
      </c>
      <c r="I39" s="63">
        <f t="shared" si="4"/>
        <v>563.5</v>
      </c>
      <c r="J39" s="15">
        <f t="shared" si="5"/>
        <v>53.160377358490564</v>
      </c>
      <c r="K39" s="15">
        <f t="shared" si="6"/>
        <v>3.1896226415094335</v>
      </c>
      <c r="L39" s="66">
        <v>52.6</v>
      </c>
      <c r="M39" s="66">
        <f t="shared" si="7"/>
        <v>56.335326428123047</v>
      </c>
      <c r="N39" s="37">
        <v>56.35</v>
      </c>
      <c r="O39" s="59"/>
      <c r="S39" s="64"/>
    </row>
    <row r="40" spans="1:19" x14ac:dyDescent="0.25">
      <c r="A40" s="22" t="s">
        <v>27</v>
      </c>
      <c r="B40" s="12" t="s">
        <v>30</v>
      </c>
      <c r="C40" t="s">
        <v>31</v>
      </c>
      <c r="E40" s="28">
        <f t="shared" si="0"/>
        <v>64.858490566037744</v>
      </c>
      <c r="F40" s="24">
        <f t="shared" si="1"/>
        <v>68.750000000000014</v>
      </c>
      <c r="G40" s="16">
        <f t="shared" si="2"/>
        <v>58.962264150943398</v>
      </c>
      <c r="H40" s="16">
        <f t="shared" si="3"/>
        <v>3.5377358490566038</v>
      </c>
      <c r="I40" s="62">
        <f t="shared" si="4"/>
        <v>62.5</v>
      </c>
      <c r="J40" s="14">
        <f t="shared" si="5"/>
        <v>5.8962264150943398</v>
      </c>
      <c r="K40" s="14">
        <f t="shared" si="6"/>
        <v>0.35377358490566035</v>
      </c>
      <c r="L40" s="65">
        <v>5.85</v>
      </c>
      <c r="M40" s="65">
        <f t="shared" si="7"/>
        <v>6.2654307909604521</v>
      </c>
      <c r="N40" s="36">
        <v>6.25</v>
      </c>
      <c r="O40" s="59" t="s">
        <v>25</v>
      </c>
      <c r="S40" s="64"/>
    </row>
    <row r="41" spans="1:19" x14ac:dyDescent="0.25">
      <c r="A41" s="12"/>
      <c r="B41" s="12" t="s">
        <v>29</v>
      </c>
      <c r="C41" t="s">
        <v>32</v>
      </c>
      <c r="E41" s="28">
        <f t="shared" si="0"/>
        <v>623.67924528301887</v>
      </c>
      <c r="F41" s="24">
        <f t="shared" si="1"/>
        <v>661.1</v>
      </c>
      <c r="G41" s="16">
        <f t="shared" si="2"/>
        <v>566.98113207547169</v>
      </c>
      <c r="H41" s="16">
        <f t="shared" si="3"/>
        <v>34.018867924528301</v>
      </c>
      <c r="I41" s="62">
        <f t="shared" si="4"/>
        <v>601</v>
      </c>
      <c r="J41" s="14">
        <f t="shared" si="5"/>
        <v>56.698113207547166</v>
      </c>
      <c r="K41" s="14">
        <f t="shared" si="6"/>
        <v>3.4018867924528298</v>
      </c>
      <c r="L41" s="65">
        <v>56.1</v>
      </c>
      <c r="M41" s="65">
        <f t="shared" si="7"/>
        <v>60.083874764595109</v>
      </c>
      <c r="N41" s="36">
        <v>60.1</v>
      </c>
      <c r="O41" s="9" t="s">
        <v>25</v>
      </c>
      <c r="S41" s="64"/>
    </row>
    <row r="42" spans="1:19" x14ac:dyDescent="0.25">
      <c r="A42" s="13"/>
      <c r="B42" s="13" t="s">
        <v>21</v>
      </c>
      <c r="C42" s="7" t="s">
        <v>28</v>
      </c>
      <c r="D42" s="8"/>
      <c r="E42" s="29">
        <f t="shared" si="0"/>
        <v>259.95283018867923</v>
      </c>
      <c r="F42" s="25">
        <f t="shared" si="1"/>
        <v>275.55</v>
      </c>
      <c r="G42" s="17">
        <f t="shared" si="2"/>
        <v>236.32075471698113</v>
      </c>
      <c r="H42" s="17">
        <f t="shared" si="3"/>
        <v>14.179245283018867</v>
      </c>
      <c r="I42" s="62">
        <f t="shared" si="4"/>
        <v>250.5</v>
      </c>
      <c r="J42" s="15">
        <f t="shared" si="5"/>
        <v>23.632075471698112</v>
      </c>
      <c r="K42" s="15">
        <f t="shared" si="6"/>
        <v>1.4179245283018866</v>
      </c>
      <c r="L42" s="66">
        <v>23.4</v>
      </c>
      <c r="M42" s="66">
        <f t="shared" si="7"/>
        <v>25.061723163841808</v>
      </c>
      <c r="N42" s="37">
        <v>25.05</v>
      </c>
      <c r="O42" s="9" t="s">
        <v>25</v>
      </c>
      <c r="S42" s="64"/>
    </row>
    <row r="43" spans="1:19" ht="30" x14ac:dyDescent="0.25">
      <c r="A43" s="44" t="s">
        <v>22</v>
      </c>
      <c r="B43" s="45" t="s">
        <v>26</v>
      </c>
      <c r="C43" s="46" t="s">
        <v>6</v>
      </c>
      <c r="D43" s="47"/>
      <c r="E43" s="31">
        <f t="shared" si="0"/>
        <v>97.028301886792434</v>
      </c>
      <c r="F43" s="32">
        <f t="shared" si="1"/>
        <v>102.84999999999998</v>
      </c>
      <c r="G43" s="33">
        <f t="shared" si="2"/>
        <v>88.207547169811306</v>
      </c>
      <c r="H43" s="33">
        <f t="shared" si="3"/>
        <v>5.2924528301886777</v>
      </c>
      <c r="I43" s="63">
        <f t="shared" si="4"/>
        <v>93.499999999999986</v>
      </c>
      <c r="J43" s="30">
        <f t="shared" si="5"/>
        <v>8.8207547169811313</v>
      </c>
      <c r="K43" s="30">
        <f t="shared" si="6"/>
        <v>0.52924528301886786</v>
      </c>
      <c r="L43" s="66">
        <v>8.75</v>
      </c>
      <c r="M43" s="66">
        <f t="shared" si="7"/>
        <v>9.3713708411801644</v>
      </c>
      <c r="N43" s="37">
        <v>9.35</v>
      </c>
      <c r="O43" s="10" t="s">
        <v>25</v>
      </c>
      <c r="S43" s="64"/>
    </row>
    <row r="44" spans="1:19" x14ac:dyDescent="0.25">
      <c r="E44" s="5"/>
      <c r="F44" s="5"/>
      <c r="G44" s="5"/>
      <c r="H44" s="5"/>
      <c r="I44" s="5"/>
      <c r="J44" s="5"/>
      <c r="K44" s="5"/>
      <c r="L44" s="5"/>
      <c r="M44" s="5"/>
      <c r="N44" s="38"/>
      <c r="O44" s="1" t="s">
        <v>6</v>
      </c>
    </row>
    <row r="45" spans="1:19" x14ac:dyDescent="0.25">
      <c r="A45" s="6" t="s">
        <v>24</v>
      </c>
      <c r="E45" s="5"/>
      <c r="F45" s="5"/>
      <c r="G45" s="5"/>
      <c r="H45" s="5"/>
      <c r="I45" s="5"/>
      <c r="J45" s="5"/>
      <c r="K45" s="5"/>
      <c r="L45" s="5"/>
      <c r="M45" s="5"/>
      <c r="N45" s="38"/>
    </row>
    <row r="46" spans="1:19" x14ac:dyDescent="0.25">
      <c r="A46" t="s">
        <v>36</v>
      </c>
      <c r="C46" t="s">
        <v>6</v>
      </c>
      <c r="E46" s="5"/>
      <c r="F46" s="5"/>
      <c r="G46" s="5"/>
      <c r="H46" s="5"/>
      <c r="I46" s="5"/>
      <c r="J46" s="5"/>
      <c r="K46" s="5"/>
      <c r="L46" s="5"/>
      <c r="M46" s="5"/>
      <c r="N46" s="38"/>
    </row>
    <row r="47" spans="1:19" x14ac:dyDescent="0.25">
      <c r="A47" t="s">
        <v>37</v>
      </c>
      <c r="C47" t="s">
        <v>6</v>
      </c>
      <c r="E47" s="5"/>
      <c r="F47" s="5"/>
      <c r="G47" s="5"/>
      <c r="H47" s="5"/>
      <c r="I47" s="5"/>
      <c r="J47" s="5"/>
      <c r="K47" s="5"/>
      <c r="L47" s="5"/>
      <c r="M47" s="5"/>
      <c r="N47" s="38"/>
    </row>
    <row r="48" spans="1:19" x14ac:dyDescent="0.25">
      <c r="A48" s="49" t="s">
        <v>55</v>
      </c>
      <c r="B48" s="50"/>
      <c r="C48" s="50"/>
      <c r="E48" s="5"/>
      <c r="F48" s="5"/>
      <c r="G48" s="5"/>
      <c r="H48" s="5"/>
      <c r="I48" s="5"/>
      <c r="J48" s="5"/>
      <c r="K48" s="5"/>
      <c r="L48" s="5"/>
      <c r="M48" s="5"/>
      <c r="N48" s="38"/>
    </row>
    <row r="49" spans="1:14" x14ac:dyDescent="0.25">
      <c r="A49" s="60" t="s">
        <v>56</v>
      </c>
      <c r="B49" s="50">
        <f>5307*1.0087</f>
        <v>5353.1709000000001</v>
      </c>
      <c r="C49" s="49" t="s">
        <v>58</v>
      </c>
      <c r="E49" s="5"/>
      <c r="F49" s="5"/>
      <c r="G49" s="5"/>
      <c r="H49" s="5"/>
      <c r="I49" s="5"/>
      <c r="J49" s="5"/>
      <c r="K49" s="5"/>
      <c r="L49" s="5"/>
      <c r="M49" s="5"/>
      <c r="N49" s="38"/>
    </row>
    <row r="50" spans="1:14" x14ac:dyDescent="0.25">
      <c r="A50" s="50" t="s">
        <v>57</v>
      </c>
      <c r="B50" s="50">
        <f>B49*1.0363</f>
        <v>5547.4910036700003</v>
      </c>
      <c r="C50" s="49" t="s">
        <v>59</v>
      </c>
      <c r="E50" s="5"/>
      <c r="F50" s="5"/>
      <c r="G50" s="5"/>
      <c r="H50" s="5"/>
      <c r="I50" s="5"/>
      <c r="J50" s="5"/>
      <c r="K50" s="5"/>
      <c r="L50" s="5"/>
      <c r="M50" s="5"/>
      <c r="N50" s="38"/>
    </row>
    <row r="51" spans="1:14" x14ac:dyDescent="0.25">
      <c r="A51" s="50" t="s">
        <v>64</v>
      </c>
      <c r="B51" s="50">
        <f>5307*(136.49/127.44)</f>
        <v>5683.8702919020725</v>
      </c>
      <c r="C51" s="49" t="s">
        <v>65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Bieke Van Schoors</dc:creator>
  <cp:lastModifiedBy>Leen Van Nueten</cp:lastModifiedBy>
  <cp:lastPrinted>2026-01-14T14:38:41Z</cp:lastPrinted>
  <dcterms:created xsi:type="dcterms:W3CDTF">2016-01-15T09:58:49Z</dcterms:created>
  <dcterms:modified xsi:type="dcterms:W3CDTF">2026-01-22T12:03:04Z</dcterms:modified>
</cp:coreProperties>
</file>